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Google Drev\Landsmøde 2017\"/>
    </mc:Choice>
  </mc:AlternateContent>
  <bookViews>
    <workbookView xWindow="0" yWindow="0" windowWidth="20490" windowHeight="6930"/>
  </bookViews>
  <sheets>
    <sheet name="Klimaregnskab" sheetId="1" r:id="rId1"/>
    <sheet name="Varme og el - data" sheetId="4" r:id="rId2"/>
    <sheet name="Transport - data" sheetId="3" r:id="rId3"/>
    <sheet name="Fly - data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38" i="2" l="1"/>
  <c r="E63" i="2"/>
  <c r="E87" i="2"/>
  <c r="C20" i="2"/>
  <c r="C19" i="2"/>
  <c r="C18" i="2"/>
  <c r="C17" i="2"/>
  <c r="D20" i="2"/>
  <c r="B20" i="2"/>
  <c r="C10" i="1" s="1"/>
  <c r="D19" i="2"/>
  <c r="B19" i="2"/>
  <c r="C9" i="1" s="1"/>
  <c r="B11" i="3"/>
  <c r="D11" i="3" s="1"/>
  <c r="D12" i="3"/>
  <c r="B13" i="3"/>
  <c r="B12" i="3"/>
  <c r="B10" i="3"/>
  <c r="D41" i="4"/>
  <c r="D37" i="4"/>
  <c r="D36" i="4"/>
  <c r="D35" i="4"/>
  <c r="D34" i="4"/>
  <c r="C24" i="4"/>
  <c r="C3" i="3"/>
  <c r="D17" i="3" s="1"/>
  <c r="B19" i="1"/>
  <c r="B15" i="4"/>
  <c r="C3" i="4"/>
  <c r="D18" i="4" s="1"/>
  <c r="B38" i="4"/>
  <c r="C22" i="4"/>
  <c r="E17" i="2" l="1"/>
  <c r="E19" i="2"/>
  <c r="F19" i="2" s="1"/>
  <c r="B18" i="2"/>
  <c r="C8" i="1" s="1"/>
  <c r="D8" i="1" s="1"/>
  <c r="D18" i="2"/>
  <c r="E20" i="2"/>
  <c r="F20" i="2" s="1"/>
  <c r="E18" i="2"/>
  <c r="B17" i="2"/>
  <c r="D17" i="2"/>
  <c r="D38" i="4"/>
  <c r="C6" i="1" s="1"/>
  <c r="D9" i="1"/>
  <c r="D10" i="1"/>
  <c r="B14" i="3"/>
  <c r="D14" i="3" s="1"/>
  <c r="C5" i="1" s="1"/>
  <c r="D5" i="1" s="1"/>
  <c r="D15" i="4"/>
  <c r="C4" i="1" s="1"/>
  <c r="D4" i="1" s="1"/>
  <c r="D14" i="4"/>
  <c r="D10" i="3"/>
  <c r="D13" i="3"/>
  <c r="D13" i="4"/>
  <c r="D11" i="4"/>
  <c r="D12" i="4"/>
  <c r="F17" i="2" l="1"/>
  <c r="C7" i="1"/>
  <c r="D7" i="1" s="1"/>
  <c r="F18" i="2"/>
  <c r="C11" i="1"/>
  <c r="D6" i="1"/>
  <c r="D11" i="1" l="1"/>
  <c r="D12" i="1"/>
  <c r="D13" i="1" s="1"/>
</calcChain>
</file>

<file path=xl/sharedStrings.xml><?xml version="1.0" encoding="utf-8"?>
<sst xmlns="http://schemas.openxmlformats.org/spreadsheetml/2006/main" count="312" uniqueCount="120">
  <si>
    <t>El-forbrug</t>
  </si>
  <si>
    <t>Kørsel</t>
  </si>
  <si>
    <t>Antagelser</t>
  </si>
  <si>
    <t>Enhed</t>
  </si>
  <si>
    <t>Varmeforbrug</t>
  </si>
  <si>
    <t>Flyrejser</t>
  </si>
  <si>
    <t>#</t>
  </si>
  <si>
    <t>km</t>
  </si>
  <si>
    <t>Sum</t>
  </si>
  <si>
    <t>m2</t>
  </si>
  <si>
    <t>Kort</t>
  </si>
  <si>
    <t>Lang</t>
  </si>
  <si>
    <t>Bornholm</t>
  </si>
  <si>
    <t>Italien</t>
  </si>
  <si>
    <t>Medium</t>
  </si>
  <si>
    <t>USA</t>
  </si>
  <si>
    <t>Finland</t>
  </si>
  <si>
    <t>Stockholm</t>
  </si>
  <si>
    <t>London</t>
  </si>
  <si>
    <t>Aalborg</t>
  </si>
  <si>
    <t>Israel</t>
  </si>
  <si>
    <t>Island</t>
  </si>
  <si>
    <t>Sønderborg</t>
  </si>
  <si>
    <t>Strasbourg</t>
  </si>
  <si>
    <t>Paris</t>
  </si>
  <si>
    <t>Washington</t>
  </si>
  <si>
    <t>Korea</t>
  </si>
  <si>
    <t>Meget lang</t>
  </si>
  <si>
    <t>Baku</t>
  </si>
  <si>
    <t>Kenya</t>
  </si>
  <si>
    <t>Hamborg</t>
  </si>
  <si>
    <t>Berlin</t>
  </si>
  <si>
    <t>Færøerne</t>
  </si>
  <si>
    <t>Ålborg</t>
  </si>
  <si>
    <t>Grønland</t>
  </si>
  <si>
    <t>Canada</t>
  </si>
  <si>
    <t>Ansatte og landsfrivillige</t>
  </si>
  <si>
    <t>Pris per ton</t>
  </si>
  <si>
    <t>Endelig udgift</t>
  </si>
  <si>
    <t>Christiansborg</t>
  </si>
  <si>
    <t>C02 per kwh</t>
  </si>
  <si>
    <t>EL-FORBRUG</t>
  </si>
  <si>
    <t>Data</t>
  </si>
  <si>
    <t>24,67 kg</t>
  </si>
  <si>
    <t>Omregnet til ton</t>
  </si>
  <si>
    <t xml:space="preserve">Lejemål er alle opvarmet ved fjernvarme. </t>
  </si>
  <si>
    <t>Fjernvarmeproduktion: 190,8 kg CO2 per MWh (i 2013) (Kilde: http://bit.ly/2olxuJg)</t>
  </si>
  <si>
    <t>Typisk 140 m2 hus: 18,1 MWh/140 m2 = 0,129285714285714 MWh/m2/år (kilde: http://bit.ly/2pHuecf)</t>
  </si>
  <si>
    <t>24,67 kilo per m2 per år opnås ved at gange 0,129… med 190,8</t>
  </si>
  <si>
    <t>Åbenrå - lejemål</t>
  </si>
  <si>
    <t>Aarhus</t>
  </si>
  <si>
    <t>Odense</t>
  </si>
  <si>
    <t>Landsorganisation</t>
  </si>
  <si>
    <t>Sum - landsorganisation</t>
  </si>
  <si>
    <t>Grøn gang</t>
  </si>
  <si>
    <t>Kommentar</t>
  </si>
  <si>
    <t>Bekræftet</t>
  </si>
  <si>
    <t xml:space="preserve">m2 </t>
  </si>
  <si>
    <t>13x62 Heval-skridt, mål kunne ikke fås fra husarkitekten</t>
  </si>
  <si>
    <t>I 2016 udledtes 243 g CO2 per kWh (eksklusiv tab i distributionsnettet, som kan approksimeres til 5%). Kilde: http://bit.ly/2oh0bbm</t>
  </si>
  <si>
    <t>243 g</t>
  </si>
  <si>
    <t>C02 per m2 per år</t>
  </si>
  <si>
    <t>kwH</t>
  </si>
  <si>
    <t>En gennemsnitshusstand bruger 4.000 kwh om året. Kilde (http://bit.ly/2ohqwG9)</t>
  </si>
  <si>
    <t>I ton Co2</t>
  </si>
  <si>
    <t>Basis for pris</t>
  </si>
  <si>
    <t>200 USD</t>
  </si>
  <si>
    <t>Valutaomregning</t>
  </si>
  <si>
    <t>7 DKK per 1 USD</t>
  </si>
  <si>
    <t>DKK per ton</t>
  </si>
  <si>
    <t>Ton - Landsorganisation</t>
  </si>
  <si>
    <t>Pris - landsorganisation</t>
  </si>
  <si>
    <t>C02 per km</t>
  </si>
  <si>
    <t>155 g</t>
  </si>
  <si>
    <t>Kilde: http://bit.ly/2oOxs0y</t>
  </si>
  <si>
    <t>KØRSEL</t>
  </si>
  <si>
    <t>C02 per m2 per år efter justering</t>
  </si>
  <si>
    <t>Der er ingen basis for justeringen med 15 % for gamle bygninger. Justeringen er foretaget alene fordi vi forventer at gennemsnitstallet er for lavt</t>
  </si>
  <si>
    <t>Store møder</t>
  </si>
  <si>
    <t>Storkredse</t>
  </si>
  <si>
    <t>Lokalforeninger</t>
  </si>
  <si>
    <t>FLY-REJSER</t>
  </si>
  <si>
    <t>Christiansborg - transport</t>
  </si>
  <si>
    <t>Christiansborg -udvalg</t>
  </si>
  <si>
    <t>kg c02 per rejse</t>
  </si>
  <si>
    <t>Kilde er SAS i alle tilfælde: http://bit.ly/2poJGOb</t>
  </si>
  <si>
    <t>Destinationseksempler</t>
  </si>
  <si>
    <t>g per km</t>
  </si>
  <si>
    <t>London, Berlin,Stockholm, Oslo, Helsinki</t>
  </si>
  <si>
    <t>Udregnet som gennemsnit for de angivne destinationer</t>
  </si>
  <si>
    <t>Kategori</t>
  </si>
  <si>
    <t># personer</t>
  </si>
  <si>
    <t>Rom, Barcelona, Athen, Paris, Wien</t>
  </si>
  <si>
    <t>Bruxelles</t>
  </si>
  <si>
    <t># rejser</t>
  </si>
  <si>
    <t>Kommenter</t>
  </si>
  <si>
    <t>Sum - Christiansborg - transport</t>
  </si>
  <si>
    <t>Sum- Christiansborg - udvalg</t>
  </si>
  <si>
    <t>se detaljerede data nederst</t>
  </si>
  <si>
    <t>Landsorganisation - ton</t>
  </si>
  <si>
    <t>Christiansborg - transport - ton</t>
  </si>
  <si>
    <t>Christiansborg - udvalg - ton</t>
  </si>
  <si>
    <t>Christiansborg - i alt</t>
  </si>
  <si>
    <t>C02 kg for denne rejse</t>
  </si>
  <si>
    <t>C02  kg for denne rejse</t>
  </si>
  <si>
    <t>Bekfætet</t>
  </si>
  <si>
    <t>GÆT, 5 gennemsnitshusstande - 20.000</t>
  </si>
  <si>
    <t>New York, Toronto, Miama</t>
  </si>
  <si>
    <t>Los Angelses, Sydney, Singapore, Beijing</t>
  </si>
  <si>
    <t>Afstand anslået</t>
  </si>
  <si>
    <t>VARME-FORBRUG</t>
  </si>
  <si>
    <t>Administrationsgebyr til fond</t>
  </si>
  <si>
    <t>Justering for gamle bygninger (indeks)</t>
  </si>
  <si>
    <t>400 deltagere til hvert af de to halvårsmøde, 600 til årsmøde. En fjerdedel af deltagerne kører 150 kilometer i bil hver vej (gæt)</t>
  </si>
  <si>
    <t>To bestyrelses/medlemsmøde/kandidatmøder om måneden i hver storkreds, der kaster 150 km af sig i kørsel, to møder (årsmøde og opstillingsmøde) i hver storkreds, med 50 deltagere i gennemsnit og 10 km kørsel per deltager (gæt)</t>
  </si>
  <si>
    <t>65 lokalforeninger i gennemsnit for året, 2 møder om måneden, der kaster 50 km kørsel af sig for hvert møde (gæt)</t>
  </si>
  <si>
    <t>Kører 300 km om ugen i alle årets uger (gæt)</t>
  </si>
  <si>
    <t>Ikke anslået</t>
  </si>
  <si>
    <t>Ikke oplyst</t>
  </si>
  <si>
    <t>ALTERNATIVETS LANDSORGANISATION - BEREGNINGER KLIMAREGNSKAB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</si>
</sst>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3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9" fontId="0" fillId="0" borderId="1" xfId="0" applyNumberFormat="1" applyBorder="1"/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6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3" fontId="0" fillId="0" borderId="0" xfId="0" applyNumberFormat="1" applyFont="1"/>
    <xf numFmtId="0" fontId="7" fillId="0" borderId="0" xfId="0" applyFont="1"/>
    <xf numFmtId="9" fontId="0" fillId="0" borderId="0" xfId="0" applyNumberFormat="1" applyFont="1"/>
    <xf numFmtId="0" fontId="8" fillId="0" borderId="0" xfId="0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29.42578125" customWidth="1"/>
    <col min="2" max="2" width="15" bestFit="1" customWidth="1"/>
    <col min="3" max="3" width="22.28515625" bestFit="1" customWidth="1"/>
    <col min="4" max="4" width="22" bestFit="1" customWidth="1"/>
    <col min="5" max="5" width="22" customWidth="1"/>
    <col min="6" max="8" width="16" customWidth="1"/>
    <col min="9" max="10" width="94.42578125" customWidth="1"/>
    <col min="14" max="14" width="13.42578125" customWidth="1"/>
  </cols>
  <sheetData>
    <row r="1" spans="1:10" ht="19.5" x14ac:dyDescent="0.3">
      <c r="A1" s="36" t="s">
        <v>119</v>
      </c>
    </row>
    <row r="2" spans="1:10" x14ac:dyDescent="0.25">
      <c r="B2" s="3"/>
    </row>
    <row r="3" spans="1:10" x14ac:dyDescent="0.25">
      <c r="A3" s="7" t="s">
        <v>52</v>
      </c>
      <c r="B3" s="8"/>
      <c r="C3" s="11" t="s">
        <v>70</v>
      </c>
      <c r="D3" s="11" t="s">
        <v>71</v>
      </c>
      <c r="E3" s="25"/>
      <c r="F3" s="10"/>
      <c r="G3" s="10"/>
    </row>
    <row r="4" spans="1:10" x14ac:dyDescent="0.25">
      <c r="A4" s="7" t="s">
        <v>0</v>
      </c>
      <c r="B4" s="8"/>
      <c r="C4" s="16">
        <f>'Varme og el - data'!D15</f>
        <v>2.13354</v>
      </c>
      <c r="D4" s="24">
        <f t="shared" ref="D4:D10" si="0">C4*$B$19</f>
        <v>2986.9560000000001</v>
      </c>
      <c r="E4" s="26"/>
      <c r="F4" s="22"/>
      <c r="G4" s="23"/>
      <c r="H4" s="2"/>
    </row>
    <row r="5" spans="1:10" x14ac:dyDescent="0.25">
      <c r="A5" s="7" t="s">
        <v>1</v>
      </c>
      <c r="B5" s="8"/>
      <c r="C5" s="16">
        <f>'Transport - data'!D14</f>
        <v>37.912999999999997</v>
      </c>
      <c r="D5" s="24">
        <f t="shared" si="0"/>
        <v>53078.2</v>
      </c>
      <c r="E5" s="26"/>
      <c r="F5" s="22"/>
      <c r="G5" s="23"/>
      <c r="H5" s="1"/>
    </row>
    <row r="6" spans="1:10" x14ac:dyDescent="0.25">
      <c r="A6" s="7" t="s">
        <v>4</v>
      </c>
      <c r="B6" s="8"/>
      <c r="C6" s="16">
        <f>'Varme og el - data'!D38</f>
        <v>19.0366055</v>
      </c>
      <c r="D6" s="24">
        <f t="shared" si="0"/>
        <v>26651.2477</v>
      </c>
      <c r="E6" s="26"/>
      <c r="F6" s="22"/>
      <c r="G6" s="23"/>
      <c r="H6" s="2"/>
    </row>
    <row r="7" spans="1:10" ht="15.75" x14ac:dyDescent="0.25">
      <c r="A7" s="7" t="s">
        <v>5</v>
      </c>
      <c r="B7" s="18" t="s">
        <v>10</v>
      </c>
      <c r="C7" s="16">
        <f>'Fly - data'!B17</f>
        <v>1.1934</v>
      </c>
      <c r="D7" s="24">
        <f t="shared" si="0"/>
        <v>1670.76</v>
      </c>
      <c r="E7" s="26"/>
      <c r="F7" s="22"/>
      <c r="G7" s="23"/>
      <c r="H7" s="1"/>
      <c r="I7" s="4"/>
      <c r="J7" s="4"/>
    </row>
    <row r="8" spans="1:10" x14ac:dyDescent="0.25">
      <c r="A8" s="8"/>
      <c r="B8" s="18" t="s">
        <v>14</v>
      </c>
      <c r="C8" s="16">
        <f>'Fly - data'!B18</f>
        <v>0.95580000000000009</v>
      </c>
      <c r="D8" s="24">
        <f t="shared" si="0"/>
        <v>1338.1200000000001</v>
      </c>
      <c r="E8" s="26"/>
      <c r="F8" s="22"/>
      <c r="G8" s="23"/>
      <c r="H8" s="1"/>
    </row>
    <row r="9" spans="1:10" x14ac:dyDescent="0.25">
      <c r="A9" s="8"/>
      <c r="B9" s="18" t="s">
        <v>11</v>
      </c>
      <c r="C9" s="16">
        <f>'Fly - data'!B19</f>
        <v>1.9088000000000001</v>
      </c>
      <c r="D9" s="24">
        <f t="shared" si="0"/>
        <v>2672.32</v>
      </c>
      <c r="E9" s="26"/>
      <c r="F9" s="22"/>
      <c r="G9" s="23"/>
      <c r="H9" s="1"/>
    </row>
    <row r="10" spans="1:10" x14ac:dyDescent="0.25">
      <c r="A10" s="8"/>
      <c r="B10" s="18" t="s">
        <v>27</v>
      </c>
      <c r="C10" s="16">
        <f>'Fly - data'!B20</f>
        <v>0</v>
      </c>
      <c r="D10" s="24">
        <f t="shared" si="0"/>
        <v>0</v>
      </c>
      <c r="E10" s="26"/>
      <c r="F10" s="22"/>
      <c r="G10" s="23"/>
      <c r="H10" s="1"/>
    </row>
    <row r="11" spans="1:10" x14ac:dyDescent="0.25">
      <c r="A11" s="7" t="s">
        <v>8</v>
      </c>
      <c r="B11" s="8"/>
      <c r="C11" s="24">
        <f>SUM(C4:C10)</f>
        <v>63.141145499999993</v>
      </c>
      <c r="D11" s="24">
        <f>SUM(D4:D10)</f>
        <v>88397.603699999992</v>
      </c>
      <c r="E11" s="26"/>
      <c r="F11" s="22"/>
      <c r="G11" s="23"/>
      <c r="H11" s="1"/>
    </row>
    <row r="12" spans="1:10" x14ac:dyDescent="0.25">
      <c r="A12" s="7" t="s">
        <v>111</v>
      </c>
      <c r="B12" s="17">
        <v>0.04</v>
      </c>
      <c r="C12" s="12"/>
      <c r="D12" s="24">
        <f>D11*B12</f>
        <v>3535.9041479999996</v>
      </c>
      <c r="E12" s="26"/>
      <c r="F12" s="22"/>
      <c r="G12" s="23"/>
      <c r="H12" s="1"/>
    </row>
    <row r="13" spans="1:10" x14ac:dyDescent="0.25">
      <c r="A13" s="7" t="s">
        <v>38</v>
      </c>
      <c r="B13" s="8"/>
      <c r="C13" s="12"/>
      <c r="D13" s="24">
        <f>D12+D11</f>
        <v>91933.507847999994</v>
      </c>
      <c r="E13" s="26"/>
      <c r="F13" s="22"/>
      <c r="G13" s="23"/>
      <c r="H13" s="1"/>
    </row>
    <row r="14" spans="1:10" x14ac:dyDescent="0.25">
      <c r="F14" s="1"/>
      <c r="G14" s="1"/>
      <c r="H14" s="1"/>
    </row>
    <row r="16" spans="1:10" x14ac:dyDescent="0.25">
      <c r="A16" s="20" t="s">
        <v>65</v>
      </c>
      <c r="B16" s="19"/>
      <c r="C16" s="2"/>
      <c r="D16" s="2"/>
      <c r="E16" s="2"/>
    </row>
    <row r="17" spans="1:8" x14ac:dyDescent="0.25">
      <c r="A17" s="21" t="s">
        <v>37</v>
      </c>
      <c r="B17" s="19" t="s">
        <v>66</v>
      </c>
      <c r="C17" s="2"/>
      <c r="D17" s="2"/>
      <c r="E17" s="2"/>
    </row>
    <row r="18" spans="1:8" x14ac:dyDescent="0.25">
      <c r="A18" s="21" t="s">
        <v>67</v>
      </c>
      <c r="B18" s="19" t="s">
        <v>68</v>
      </c>
      <c r="C18" s="2"/>
      <c r="D18" s="2"/>
      <c r="E18" s="2"/>
    </row>
    <row r="19" spans="1:8" x14ac:dyDescent="0.25">
      <c r="A19" s="21" t="s">
        <v>69</v>
      </c>
      <c r="B19" s="19">
        <f>200*7</f>
        <v>1400</v>
      </c>
      <c r="C19" s="2"/>
      <c r="D19" s="2"/>
      <c r="E19" s="2"/>
    </row>
    <row r="21" spans="1:8" x14ac:dyDescent="0.25">
      <c r="F21" s="1"/>
      <c r="G21" s="1"/>
      <c r="H21" s="1"/>
    </row>
    <row r="23" spans="1:8" x14ac:dyDescent="0.25">
      <c r="F23" s="1"/>
      <c r="G23" s="1"/>
      <c r="H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0" workbookViewId="0">
      <selection activeCell="F41" sqref="F41"/>
    </sheetView>
  </sheetViews>
  <sheetFormatPr defaultRowHeight="15" x14ac:dyDescent="0.25"/>
  <cols>
    <col min="1" max="1" width="34.85546875" style="27" customWidth="1"/>
    <col min="2" max="16384" width="9.140625" style="27"/>
  </cols>
  <sheetData>
    <row r="1" spans="1:6" x14ac:dyDescent="0.25">
      <c r="A1" s="3" t="s">
        <v>41</v>
      </c>
    </row>
    <row r="2" spans="1:6" x14ac:dyDescent="0.25">
      <c r="A2" s="3" t="s">
        <v>2</v>
      </c>
      <c r="C2" s="27" t="s">
        <v>44</v>
      </c>
    </row>
    <row r="3" spans="1:6" x14ac:dyDescent="0.25">
      <c r="A3" s="27" t="s">
        <v>40</v>
      </c>
      <c r="B3" s="27" t="s">
        <v>60</v>
      </c>
      <c r="C3" s="27">
        <f>243/1000/1000</f>
        <v>2.43E-4</v>
      </c>
    </row>
    <row r="5" spans="1:6" x14ac:dyDescent="0.25">
      <c r="A5" s="28" t="s">
        <v>59</v>
      </c>
    </row>
    <row r="6" spans="1:6" x14ac:dyDescent="0.25">
      <c r="A6" s="27" t="s">
        <v>63</v>
      </c>
    </row>
    <row r="9" spans="1:6" x14ac:dyDescent="0.25">
      <c r="A9" s="3" t="s">
        <v>42</v>
      </c>
    </row>
    <row r="10" spans="1:6" x14ac:dyDescent="0.25">
      <c r="A10" s="13" t="s">
        <v>52</v>
      </c>
      <c r="B10" s="7" t="s">
        <v>6</v>
      </c>
      <c r="C10" s="7" t="s">
        <v>3</v>
      </c>
      <c r="D10" s="7" t="s">
        <v>64</v>
      </c>
      <c r="E10" s="3"/>
      <c r="F10" s="3" t="s">
        <v>55</v>
      </c>
    </row>
    <row r="11" spans="1:6" x14ac:dyDescent="0.25">
      <c r="A11" s="29" t="s">
        <v>49</v>
      </c>
      <c r="B11" s="30">
        <v>5200</v>
      </c>
      <c r="C11" s="31" t="s">
        <v>62</v>
      </c>
      <c r="D11" s="32">
        <f>B11*$C$3</f>
        <v>1.2636000000000001</v>
      </c>
      <c r="F11" s="27" t="s">
        <v>56</v>
      </c>
    </row>
    <row r="12" spans="1:6" x14ac:dyDescent="0.25">
      <c r="A12" s="29" t="s">
        <v>33</v>
      </c>
      <c r="B12" s="31">
        <v>1041</v>
      </c>
      <c r="C12" s="31" t="s">
        <v>62</v>
      </c>
      <c r="D12" s="32">
        <f>B12*$C$3</f>
        <v>0.25296299999999999</v>
      </c>
      <c r="F12" s="27" t="s">
        <v>56</v>
      </c>
    </row>
    <row r="13" spans="1:6" x14ac:dyDescent="0.25">
      <c r="A13" s="29" t="s">
        <v>50</v>
      </c>
      <c r="B13" s="31">
        <v>1800</v>
      </c>
      <c r="C13" s="31" t="s">
        <v>62</v>
      </c>
      <c r="D13" s="32">
        <f>B13*$C$3</f>
        <v>0.43740000000000001</v>
      </c>
      <c r="F13" s="27" t="s">
        <v>56</v>
      </c>
    </row>
    <row r="14" spans="1:6" x14ac:dyDescent="0.25">
      <c r="A14" s="29" t="s">
        <v>51</v>
      </c>
      <c r="B14" s="31">
        <v>739</v>
      </c>
      <c r="C14" s="31" t="s">
        <v>62</v>
      </c>
      <c r="D14" s="32">
        <f>B14*$C$3</f>
        <v>0.17957699999999999</v>
      </c>
      <c r="F14" s="27" t="s">
        <v>56</v>
      </c>
    </row>
    <row r="15" spans="1:6" x14ac:dyDescent="0.25">
      <c r="A15" s="29" t="s">
        <v>53</v>
      </c>
      <c r="B15" s="30">
        <f>SUM(B11:B14)</f>
        <v>8780</v>
      </c>
      <c r="C15" s="31" t="s">
        <v>62</v>
      </c>
      <c r="D15" s="32">
        <f>B15*$C$3</f>
        <v>2.13354</v>
      </c>
    </row>
    <row r="16" spans="1:6" x14ac:dyDescent="0.25">
      <c r="A16" s="28"/>
      <c r="B16" s="33"/>
    </row>
    <row r="17" spans="1:6" x14ac:dyDescent="0.25">
      <c r="A17" s="6" t="s">
        <v>39</v>
      </c>
      <c r="F17" s="3" t="s">
        <v>55</v>
      </c>
    </row>
    <row r="18" spans="1:6" x14ac:dyDescent="0.25">
      <c r="A18" s="28" t="s">
        <v>54</v>
      </c>
      <c r="B18" s="27">
        <v>20000</v>
      </c>
      <c r="C18" s="27" t="s">
        <v>62</v>
      </c>
      <c r="D18" s="27">
        <f>B18*$C$3</f>
        <v>4.8600000000000003</v>
      </c>
      <c r="F18" s="27" t="s">
        <v>106</v>
      </c>
    </row>
    <row r="19" spans="1:6" x14ac:dyDescent="0.25">
      <c r="A19" s="28"/>
    </row>
    <row r="20" spans="1:6" x14ac:dyDescent="0.25">
      <c r="A20" s="34" t="s">
        <v>110</v>
      </c>
    </row>
    <row r="21" spans="1:6" x14ac:dyDescent="0.25">
      <c r="A21" s="3" t="s">
        <v>2</v>
      </c>
      <c r="C21" s="27" t="s">
        <v>44</v>
      </c>
    </row>
    <row r="22" spans="1:6" x14ac:dyDescent="0.25">
      <c r="A22" s="27" t="s">
        <v>61</v>
      </c>
      <c r="B22" s="27" t="s">
        <v>43</v>
      </c>
      <c r="C22" s="27">
        <f>24.67/1000</f>
        <v>2.4670000000000001E-2</v>
      </c>
    </row>
    <row r="23" spans="1:6" x14ac:dyDescent="0.25">
      <c r="A23" s="28" t="s">
        <v>112</v>
      </c>
      <c r="B23" s="35">
        <v>1.1499999999999999</v>
      </c>
    </row>
    <row r="24" spans="1:6" x14ac:dyDescent="0.25">
      <c r="A24" s="28" t="s">
        <v>76</v>
      </c>
      <c r="C24" s="27">
        <f>C22*B23</f>
        <v>2.83705E-2</v>
      </c>
    </row>
    <row r="26" spans="1:6" x14ac:dyDescent="0.25">
      <c r="A26" s="27" t="s">
        <v>45</v>
      </c>
    </row>
    <row r="27" spans="1:6" x14ac:dyDescent="0.25">
      <c r="A27" s="28" t="s">
        <v>46</v>
      </c>
    </row>
    <row r="28" spans="1:6" x14ac:dyDescent="0.25">
      <c r="A28" s="28" t="s">
        <v>47</v>
      </c>
    </row>
    <row r="29" spans="1:6" x14ac:dyDescent="0.25">
      <c r="A29" s="28" t="s">
        <v>48</v>
      </c>
    </row>
    <row r="30" spans="1:6" x14ac:dyDescent="0.25">
      <c r="A30" s="28" t="s">
        <v>77</v>
      </c>
    </row>
    <row r="32" spans="1:6" x14ac:dyDescent="0.25">
      <c r="A32" s="3" t="s">
        <v>42</v>
      </c>
    </row>
    <row r="33" spans="1:6" x14ac:dyDescent="0.25">
      <c r="A33" s="13" t="s">
        <v>52</v>
      </c>
      <c r="B33" s="7" t="s">
        <v>6</v>
      </c>
      <c r="C33" s="7" t="s">
        <v>3</v>
      </c>
      <c r="D33" s="7" t="s">
        <v>64</v>
      </c>
      <c r="E33" s="3"/>
      <c r="F33" s="3" t="s">
        <v>55</v>
      </c>
    </row>
    <row r="34" spans="1:6" x14ac:dyDescent="0.25">
      <c r="A34" s="29" t="s">
        <v>49</v>
      </c>
      <c r="B34" s="31">
        <v>318</v>
      </c>
      <c r="C34" s="31" t="s">
        <v>9</v>
      </c>
      <c r="D34" s="32">
        <f>B34*$C$24</f>
        <v>9.0218190000000007</v>
      </c>
      <c r="F34" s="27" t="s">
        <v>56</v>
      </c>
    </row>
    <row r="35" spans="1:6" x14ac:dyDescent="0.25">
      <c r="A35" s="29" t="s">
        <v>33</v>
      </c>
      <c r="B35" s="31">
        <v>64</v>
      </c>
      <c r="C35" s="31" t="s">
        <v>9</v>
      </c>
      <c r="D35" s="32">
        <f>B35*$C$24</f>
        <v>1.815712</v>
      </c>
      <c r="F35" s="27" t="s">
        <v>56</v>
      </c>
    </row>
    <row r="36" spans="1:6" x14ac:dyDescent="0.25">
      <c r="A36" s="29" t="s">
        <v>50</v>
      </c>
      <c r="B36" s="31">
        <v>180</v>
      </c>
      <c r="C36" s="31" t="s">
        <v>57</v>
      </c>
      <c r="D36" s="32">
        <f>B36*$C$24</f>
        <v>5.1066900000000004</v>
      </c>
      <c r="F36" s="27" t="s">
        <v>105</v>
      </c>
    </row>
    <row r="37" spans="1:6" x14ac:dyDescent="0.25">
      <c r="A37" s="29" t="s">
        <v>51</v>
      </c>
      <c r="B37" s="31">
        <v>109</v>
      </c>
      <c r="C37" s="31" t="s">
        <v>9</v>
      </c>
      <c r="D37" s="32">
        <f>B37*$C$24</f>
        <v>3.0923845000000001</v>
      </c>
      <c r="F37" s="27" t="s">
        <v>56</v>
      </c>
    </row>
    <row r="38" spans="1:6" x14ac:dyDescent="0.25">
      <c r="A38" s="29" t="s">
        <v>53</v>
      </c>
      <c r="B38" s="31">
        <f>SUM(B34:B37)</f>
        <v>671</v>
      </c>
      <c r="C38" s="31" t="s">
        <v>9</v>
      </c>
      <c r="D38" s="32">
        <f>B38*$C$24</f>
        <v>19.0366055</v>
      </c>
    </row>
    <row r="39" spans="1:6" x14ac:dyDescent="0.25">
      <c r="A39" s="28"/>
    </row>
    <row r="40" spans="1:6" x14ac:dyDescent="0.25">
      <c r="A40" s="6" t="s">
        <v>39</v>
      </c>
      <c r="F40" s="3" t="s">
        <v>55</v>
      </c>
    </row>
    <row r="41" spans="1:6" x14ac:dyDescent="0.25">
      <c r="A41" s="28" t="s">
        <v>54</v>
      </c>
      <c r="B41" s="27">
        <v>806</v>
      </c>
      <c r="C41" s="27" t="s">
        <v>9</v>
      </c>
      <c r="D41" s="27">
        <f>B41*$C$24</f>
        <v>22.866623000000001</v>
      </c>
      <c r="F41" s="27" t="s">
        <v>58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7" sqref="D17"/>
    </sheetView>
  </sheetViews>
  <sheetFormatPr defaultRowHeight="15" x14ac:dyDescent="0.25"/>
  <cols>
    <col min="1" max="1" width="23.140625" customWidth="1"/>
  </cols>
  <sheetData>
    <row r="1" spans="1:5" x14ac:dyDescent="0.25">
      <c r="A1" s="3" t="s">
        <v>75</v>
      </c>
    </row>
    <row r="2" spans="1:5" x14ac:dyDescent="0.25">
      <c r="A2" s="3" t="s">
        <v>2</v>
      </c>
      <c r="C2" t="s">
        <v>44</v>
      </c>
    </row>
    <row r="3" spans="1:5" x14ac:dyDescent="0.25">
      <c r="A3" t="s">
        <v>72</v>
      </c>
      <c r="B3" t="s">
        <v>73</v>
      </c>
      <c r="C3">
        <f>155/1000/1000</f>
        <v>1.55E-4</v>
      </c>
    </row>
    <row r="5" spans="1:5" ht="15.75" x14ac:dyDescent="0.25">
      <c r="A5" s="4" t="s">
        <v>74</v>
      </c>
    </row>
    <row r="8" spans="1:5" x14ac:dyDescent="0.25">
      <c r="A8" s="7" t="s">
        <v>42</v>
      </c>
      <c r="B8" s="8"/>
      <c r="C8" s="8"/>
      <c r="D8" s="8"/>
      <c r="E8" s="8"/>
    </row>
    <row r="9" spans="1:5" x14ac:dyDescent="0.25">
      <c r="A9" s="13" t="s">
        <v>52</v>
      </c>
      <c r="B9" s="7" t="s">
        <v>6</v>
      </c>
      <c r="C9" s="7" t="s">
        <v>3</v>
      </c>
      <c r="D9" s="7" t="s">
        <v>64</v>
      </c>
      <c r="E9" s="7" t="s">
        <v>55</v>
      </c>
    </row>
    <row r="10" spans="1:5" ht="15.75" x14ac:dyDescent="0.25">
      <c r="A10" s="9" t="s">
        <v>78</v>
      </c>
      <c r="B10" s="14">
        <f>1400*0.25*150*2</f>
        <v>105000</v>
      </c>
      <c r="C10" s="8" t="s">
        <v>7</v>
      </c>
      <c r="D10" s="15">
        <f>B10*$C$3</f>
        <v>16.274999999999999</v>
      </c>
      <c r="E10" s="8" t="s">
        <v>113</v>
      </c>
    </row>
    <row r="11" spans="1:5" ht="15.75" x14ac:dyDescent="0.25">
      <c r="A11" s="9" t="s">
        <v>79</v>
      </c>
      <c r="B11" s="14">
        <f>12*10*150*2+2*10*50*10</f>
        <v>46000</v>
      </c>
      <c r="C11" s="8" t="s">
        <v>7</v>
      </c>
      <c r="D11" s="15">
        <f>B11*$C$3</f>
        <v>7.13</v>
      </c>
      <c r="E11" s="8" t="s">
        <v>114</v>
      </c>
    </row>
    <row r="12" spans="1:5" ht="15.75" x14ac:dyDescent="0.25">
      <c r="A12" s="9" t="s">
        <v>80</v>
      </c>
      <c r="B12" s="14">
        <f>65*2*12*50</f>
        <v>78000</v>
      </c>
      <c r="C12" s="8" t="s">
        <v>7</v>
      </c>
      <c r="D12" s="15">
        <f>B12*$C$3</f>
        <v>12.09</v>
      </c>
      <c r="E12" s="8" t="s">
        <v>115</v>
      </c>
    </row>
    <row r="13" spans="1:5" ht="15.75" x14ac:dyDescent="0.25">
      <c r="A13" s="9" t="s">
        <v>36</v>
      </c>
      <c r="B13" s="14">
        <f>300*52</f>
        <v>15600</v>
      </c>
      <c r="C13" s="8" t="s">
        <v>7</v>
      </c>
      <c r="D13" s="15">
        <f>B13*$C$3</f>
        <v>2.4180000000000001</v>
      </c>
      <c r="E13" s="8" t="s">
        <v>116</v>
      </c>
    </row>
    <row r="14" spans="1:5" ht="15.75" x14ac:dyDescent="0.25">
      <c r="A14" s="9" t="s">
        <v>53</v>
      </c>
      <c r="B14" s="14">
        <f>SUM(B10:B13)</f>
        <v>244600</v>
      </c>
      <c r="C14" s="8" t="s">
        <v>7</v>
      </c>
      <c r="D14" s="15">
        <f>B14*$C$3</f>
        <v>37.912999999999997</v>
      </c>
      <c r="E14" s="8"/>
    </row>
    <row r="15" spans="1:5" ht="15.75" x14ac:dyDescent="0.25">
      <c r="A15" s="4"/>
      <c r="B15" s="1"/>
    </row>
    <row r="16" spans="1:5" x14ac:dyDescent="0.25">
      <c r="A16" s="13" t="s">
        <v>39</v>
      </c>
      <c r="B16" s="8"/>
      <c r="C16" s="8"/>
      <c r="D16" s="8"/>
      <c r="E16" s="7" t="s">
        <v>55</v>
      </c>
    </row>
    <row r="17" spans="1:5" ht="15.75" x14ac:dyDescent="0.25">
      <c r="A17" s="9" t="s">
        <v>54</v>
      </c>
      <c r="B17" s="8">
        <v>0</v>
      </c>
      <c r="C17" s="8" t="s">
        <v>7</v>
      </c>
      <c r="D17" s="8">
        <f>B17*$C$3</f>
        <v>0</v>
      </c>
      <c r="E17" s="8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/>
  </sheetViews>
  <sheetFormatPr defaultRowHeight="15" x14ac:dyDescent="0.25"/>
  <cols>
    <col min="1" max="1" width="20.85546875" customWidth="1"/>
    <col min="2" max="2" width="24.5703125" customWidth="1"/>
    <col min="3" max="3" width="37.7109375" bestFit="1" customWidth="1"/>
    <col min="4" max="4" width="28.5703125" bestFit="1" customWidth="1"/>
    <col min="5" max="5" width="51.42578125" bestFit="1" customWidth="1"/>
    <col min="6" max="6" width="18.42578125" bestFit="1" customWidth="1"/>
    <col min="7" max="7" width="11.85546875" bestFit="1" customWidth="1"/>
  </cols>
  <sheetData>
    <row r="1" spans="1:6" ht="19.5" x14ac:dyDescent="0.3">
      <c r="A1" s="36" t="s">
        <v>81</v>
      </c>
    </row>
    <row r="2" spans="1:6" x14ac:dyDescent="0.25">
      <c r="A2" s="3"/>
    </row>
    <row r="3" spans="1:6" x14ac:dyDescent="0.25">
      <c r="A3" s="3"/>
    </row>
    <row r="4" spans="1:6" x14ac:dyDescent="0.25">
      <c r="A4" s="7"/>
      <c r="B4" s="7" t="s">
        <v>87</v>
      </c>
      <c r="C4" s="7" t="s">
        <v>86</v>
      </c>
      <c r="D4" s="7" t="s">
        <v>84</v>
      </c>
      <c r="E4" s="7" t="s">
        <v>55</v>
      </c>
    </row>
    <row r="5" spans="1:6" ht="15.75" x14ac:dyDescent="0.25">
      <c r="A5" s="7" t="s">
        <v>10</v>
      </c>
      <c r="B5" s="8">
        <v>108.6</v>
      </c>
      <c r="C5" s="8" t="s">
        <v>88</v>
      </c>
      <c r="D5" s="9">
        <v>70.2</v>
      </c>
      <c r="E5" s="8" t="s">
        <v>89</v>
      </c>
    </row>
    <row r="6" spans="1:6" x14ac:dyDescent="0.25">
      <c r="A6" s="7" t="s">
        <v>14</v>
      </c>
      <c r="B6" s="8">
        <v>108.6</v>
      </c>
      <c r="C6" s="8" t="s">
        <v>92</v>
      </c>
      <c r="D6" s="8">
        <v>159.30000000000001</v>
      </c>
      <c r="E6" s="8" t="s">
        <v>89</v>
      </c>
    </row>
    <row r="7" spans="1:6" x14ac:dyDescent="0.25">
      <c r="A7" s="7" t="s">
        <v>11</v>
      </c>
      <c r="B7" s="8">
        <v>67.7</v>
      </c>
      <c r="C7" s="8" t="s">
        <v>107</v>
      </c>
      <c r="D7" s="8">
        <v>477.2</v>
      </c>
      <c r="E7" s="8" t="s">
        <v>89</v>
      </c>
    </row>
    <row r="8" spans="1:6" x14ac:dyDescent="0.25">
      <c r="A8" s="7" t="s">
        <v>27</v>
      </c>
      <c r="B8" s="8">
        <v>67.7</v>
      </c>
      <c r="C8" s="8" t="s">
        <v>108</v>
      </c>
      <c r="D8" s="8">
        <v>738.4</v>
      </c>
      <c r="E8" s="8" t="s">
        <v>89</v>
      </c>
    </row>
    <row r="9" spans="1:6" x14ac:dyDescent="0.25">
      <c r="D9" s="5"/>
    </row>
    <row r="10" spans="1:6" x14ac:dyDescent="0.25">
      <c r="A10" t="s">
        <v>85</v>
      </c>
    </row>
    <row r="13" spans="1:6" x14ac:dyDescent="0.25">
      <c r="A13" s="3" t="s">
        <v>42</v>
      </c>
    </row>
    <row r="14" spans="1:6" x14ac:dyDescent="0.25">
      <c r="A14" s="6" t="s">
        <v>98</v>
      </c>
    </row>
    <row r="15" spans="1:6" x14ac:dyDescent="0.25">
      <c r="A15" s="3"/>
    </row>
    <row r="16" spans="1:6" x14ac:dyDescent="0.25">
      <c r="A16" s="11"/>
      <c r="B16" s="11" t="s">
        <v>99</v>
      </c>
      <c r="C16" s="11" t="s">
        <v>6</v>
      </c>
      <c r="D16" s="11" t="s">
        <v>100</v>
      </c>
      <c r="E16" s="11" t="s">
        <v>101</v>
      </c>
      <c r="F16" s="11" t="s">
        <v>102</v>
      </c>
    </row>
    <row r="17" spans="1:6" x14ac:dyDescent="0.25">
      <c r="A17" s="11" t="s">
        <v>10</v>
      </c>
      <c r="B17" s="16">
        <f>SUMIF($B$24:$B$37,A17,$E$24:$E$37)/1000</f>
        <v>1.1934</v>
      </c>
      <c r="C17" s="12">
        <f>COUNTIF($B$24:$B$37,A17)</f>
        <v>9</v>
      </c>
      <c r="D17" s="16">
        <f>SUMIF($B$41:$B$62,A17,$E$41:$E$63)/1000</f>
        <v>1.1232000000000002</v>
      </c>
      <c r="E17" s="16">
        <f>SUMIF($B$66:$B$86,A17,$E$66:$E$86)/1000</f>
        <v>1.4742000000000002</v>
      </c>
      <c r="F17" s="16">
        <f>E17+D17</f>
        <v>2.5974000000000004</v>
      </c>
    </row>
    <row r="18" spans="1:6" x14ac:dyDescent="0.25">
      <c r="A18" s="11" t="s">
        <v>14</v>
      </c>
      <c r="B18" s="16">
        <f>SUMIF($B$24:$B$37,A18,$E$24:$E$37)/1000</f>
        <v>0.95580000000000009</v>
      </c>
      <c r="C18" s="12">
        <f>COUNTIF($B$24:$B$37,A18)</f>
        <v>3</v>
      </c>
      <c r="D18" s="16">
        <f>SUMIF($B$41:$B$62,A18,$E$41:$E$63)/1000</f>
        <v>0.79649999999999999</v>
      </c>
      <c r="E18" s="16">
        <f>SUMIF($B$66:$B$86,A18,$E$66:$E$86)/1000</f>
        <v>2.8673999999999999</v>
      </c>
      <c r="F18" s="16">
        <f>E18+D18</f>
        <v>3.6638999999999999</v>
      </c>
    </row>
    <row r="19" spans="1:6" x14ac:dyDescent="0.25">
      <c r="A19" s="11" t="s">
        <v>11</v>
      </c>
      <c r="B19" s="16">
        <f>SUMIF($B$24:$B$37,A19,$E$24:$E$37)/1000</f>
        <v>1.9088000000000001</v>
      </c>
      <c r="C19" s="12">
        <f>COUNTIF($B$24:$B$37,A19)</f>
        <v>2</v>
      </c>
      <c r="D19" s="16">
        <f>SUMIF($B$41:$B$62,A19,$E$41:$E$63)/1000</f>
        <v>0.47720000000000001</v>
      </c>
      <c r="E19" s="16">
        <f>SUMIF($B$66:$B$86,A19,$E$66:$E$86)/1000</f>
        <v>2.3860000000000001</v>
      </c>
      <c r="F19" s="16">
        <f>E19+D19</f>
        <v>2.8632</v>
      </c>
    </row>
    <row r="20" spans="1:6" x14ac:dyDescent="0.25">
      <c r="A20" s="11" t="s">
        <v>27</v>
      </c>
      <c r="B20" s="16">
        <f>SUMIF($B$24:$B$37,A20,$E$24:$E$37)/1000</f>
        <v>0</v>
      </c>
      <c r="C20" s="12">
        <f>COUNTIF($B$24:$B$37,A20)</f>
        <v>0</v>
      </c>
      <c r="D20" s="16">
        <f>SUMIF($B$41:$B$62,A20,$E$41:$E$63)/1000</f>
        <v>0</v>
      </c>
      <c r="E20" s="16">
        <f>SUMIF($B$66:$B$86,A20,$E$66:$E$86)/1000</f>
        <v>2.2151999999999998</v>
      </c>
      <c r="F20" s="16">
        <f>E20+D20</f>
        <v>2.2151999999999998</v>
      </c>
    </row>
    <row r="21" spans="1:6" x14ac:dyDescent="0.25">
      <c r="A21" s="3"/>
    </row>
    <row r="22" spans="1:6" x14ac:dyDescent="0.25">
      <c r="A22" s="3"/>
    </row>
    <row r="23" spans="1:6" x14ac:dyDescent="0.25">
      <c r="A23" s="13" t="s">
        <v>52</v>
      </c>
      <c r="B23" s="13" t="s">
        <v>90</v>
      </c>
      <c r="C23" s="13" t="s">
        <v>91</v>
      </c>
      <c r="D23" s="13" t="s">
        <v>94</v>
      </c>
      <c r="E23" s="13" t="s">
        <v>103</v>
      </c>
      <c r="F23" s="6" t="s">
        <v>95</v>
      </c>
    </row>
    <row r="24" spans="1:6" x14ac:dyDescent="0.25">
      <c r="A24" s="8" t="s">
        <v>12</v>
      </c>
      <c r="B24" s="8" t="s">
        <v>10</v>
      </c>
      <c r="C24" s="8">
        <v>1</v>
      </c>
      <c r="D24" s="8">
        <v>1</v>
      </c>
      <c r="E24" s="8">
        <f t="shared" ref="E24:E37" si="0">VLOOKUP(B24,$A$5:$D$8,4,FALSE)*C24*D24</f>
        <v>70.2</v>
      </c>
    </row>
    <row r="25" spans="1:6" x14ac:dyDescent="0.25">
      <c r="A25" s="8" t="s">
        <v>13</v>
      </c>
      <c r="B25" s="8" t="s">
        <v>14</v>
      </c>
      <c r="C25" s="8">
        <v>2</v>
      </c>
      <c r="D25" s="8">
        <v>1</v>
      </c>
      <c r="E25" s="8">
        <f t="shared" si="0"/>
        <v>318.60000000000002</v>
      </c>
    </row>
    <row r="26" spans="1:6" x14ac:dyDescent="0.25">
      <c r="A26" s="8" t="s">
        <v>15</v>
      </c>
      <c r="B26" s="8" t="s">
        <v>11</v>
      </c>
      <c r="C26" s="8">
        <v>2</v>
      </c>
      <c r="D26" s="8">
        <v>1</v>
      </c>
      <c r="E26" s="8">
        <f t="shared" si="0"/>
        <v>954.4</v>
      </c>
    </row>
    <row r="27" spans="1:6" x14ac:dyDescent="0.25">
      <c r="A27" s="8" t="s">
        <v>16</v>
      </c>
      <c r="B27" s="8" t="s">
        <v>10</v>
      </c>
      <c r="C27" s="8">
        <v>2</v>
      </c>
      <c r="D27" s="8">
        <v>1</v>
      </c>
      <c r="E27" s="8">
        <f t="shared" si="0"/>
        <v>140.4</v>
      </c>
    </row>
    <row r="28" spans="1:6" x14ac:dyDescent="0.25">
      <c r="A28" s="8" t="s">
        <v>17</v>
      </c>
      <c r="B28" s="8" t="s">
        <v>10</v>
      </c>
      <c r="C28" s="8">
        <v>2</v>
      </c>
      <c r="D28" s="8">
        <v>1</v>
      </c>
      <c r="E28" s="8">
        <f t="shared" si="0"/>
        <v>140.4</v>
      </c>
    </row>
    <row r="29" spans="1:6" x14ac:dyDescent="0.25">
      <c r="A29" s="8" t="s">
        <v>18</v>
      </c>
      <c r="B29" s="8" t="s">
        <v>10</v>
      </c>
      <c r="C29" s="8">
        <v>2</v>
      </c>
      <c r="D29" s="8">
        <v>1</v>
      </c>
      <c r="E29" s="8">
        <f t="shared" si="0"/>
        <v>140.4</v>
      </c>
    </row>
    <row r="30" spans="1:6" x14ac:dyDescent="0.25">
      <c r="A30" s="8" t="s">
        <v>19</v>
      </c>
      <c r="B30" s="8" t="s">
        <v>10</v>
      </c>
      <c r="C30" s="8">
        <v>2</v>
      </c>
      <c r="D30" s="8">
        <v>1</v>
      </c>
      <c r="E30" s="8">
        <f t="shared" si="0"/>
        <v>140.4</v>
      </c>
    </row>
    <row r="31" spans="1:6" x14ac:dyDescent="0.25">
      <c r="A31" s="8" t="s">
        <v>19</v>
      </c>
      <c r="B31" s="8" t="s">
        <v>10</v>
      </c>
      <c r="C31" s="8">
        <v>2</v>
      </c>
      <c r="D31" s="8">
        <v>1</v>
      </c>
      <c r="E31" s="8">
        <f t="shared" si="0"/>
        <v>140.4</v>
      </c>
    </row>
    <row r="32" spans="1:6" x14ac:dyDescent="0.25">
      <c r="A32" s="8" t="s">
        <v>12</v>
      </c>
      <c r="B32" s="8" t="s">
        <v>10</v>
      </c>
      <c r="C32" s="8">
        <v>2</v>
      </c>
      <c r="D32" s="8">
        <v>1</v>
      </c>
      <c r="E32" s="8">
        <f t="shared" si="0"/>
        <v>140.4</v>
      </c>
    </row>
    <row r="33" spans="1:6" x14ac:dyDescent="0.25">
      <c r="A33" s="8" t="s">
        <v>20</v>
      </c>
      <c r="B33" s="8" t="s">
        <v>14</v>
      </c>
      <c r="C33" s="8">
        <v>2</v>
      </c>
      <c r="D33" s="8">
        <v>1</v>
      </c>
      <c r="E33" s="8">
        <f t="shared" si="0"/>
        <v>318.60000000000002</v>
      </c>
    </row>
    <row r="34" spans="1:6" x14ac:dyDescent="0.25">
      <c r="A34" s="8" t="s">
        <v>15</v>
      </c>
      <c r="B34" s="8" t="s">
        <v>11</v>
      </c>
      <c r="C34" s="8">
        <v>2</v>
      </c>
      <c r="D34" s="8">
        <v>1</v>
      </c>
      <c r="E34" s="8">
        <f t="shared" si="0"/>
        <v>954.4</v>
      </c>
    </row>
    <row r="35" spans="1:6" x14ac:dyDescent="0.25">
      <c r="A35" s="8" t="s">
        <v>18</v>
      </c>
      <c r="B35" s="8" t="s">
        <v>10</v>
      </c>
      <c r="C35" s="8">
        <v>2</v>
      </c>
      <c r="D35" s="8">
        <v>1</v>
      </c>
      <c r="E35" s="8">
        <f t="shared" si="0"/>
        <v>140.4</v>
      </c>
    </row>
    <row r="36" spans="1:6" x14ac:dyDescent="0.25">
      <c r="A36" s="8" t="s">
        <v>21</v>
      </c>
      <c r="B36" s="8" t="s">
        <v>14</v>
      </c>
      <c r="C36" s="8">
        <v>2</v>
      </c>
      <c r="D36" s="8">
        <v>1</v>
      </c>
      <c r="E36" s="8">
        <f t="shared" si="0"/>
        <v>318.60000000000002</v>
      </c>
    </row>
    <row r="37" spans="1:6" x14ac:dyDescent="0.25">
      <c r="A37" s="8" t="s">
        <v>22</v>
      </c>
      <c r="B37" s="8" t="s">
        <v>10</v>
      </c>
      <c r="C37" s="8">
        <v>2</v>
      </c>
      <c r="D37" s="8">
        <v>1</v>
      </c>
      <c r="E37" s="8">
        <f t="shared" si="0"/>
        <v>140.4</v>
      </c>
    </row>
    <row r="38" spans="1:6" x14ac:dyDescent="0.25">
      <c r="A38" s="8" t="s">
        <v>53</v>
      </c>
      <c r="B38" s="8"/>
      <c r="C38" s="8"/>
      <c r="D38" s="8"/>
      <c r="E38" s="8">
        <f>SUM(E24:E37)</f>
        <v>4058.0000000000005</v>
      </c>
    </row>
    <row r="40" spans="1:6" x14ac:dyDescent="0.25">
      <c r="A40" s="13" t="s">
        <v>82</v>
      </c>
      <c r="B40" s="13" t="s">
        <v>90</v>
      </c>
      <c r="C40" s="13" t="s">
        <v>91</v>
      </c>
      <c r="D40" s="13" t="s">
        <v>94</v>
      </c>
      <c r="E40" s="13" t="s">
        <v>103</v>
      </c>
      <c r="F40" s="6" t="s">
        <v>95</v>
      </c>
    </row>
    <row r="41" spans="1:6" x14ac:dyDescent="0.25">
      <c r="A41" s="8" t="s">
        <v>12</v>
      </c>
      <c r="B41" s="8" t="s">
        <v>10</v>
      </c>
      <c r="C41" s="8">
        <v>1</v>
      </c>
      <c r="D41" s="8">
        <v>1</v>
      </c>
      <c r="E41" s="8">
        <f t="shared" ref="E41:E62" si="1">VLOOKUP(B41,$A$5:$D$8,4,FALSE)*C41*D41</f>
        <v>70.2</v>
      </c>
    </row>
    <row r="42" spans="1:6" x14ac:dyDescent="0.25">
      <c r="A42" s="8" t="s">
        <v>12</v>
      </c>
      <c r="B42" s="8" t="s">
        <v>10</v>
      </c>
      <c r="C42" s="8">
        <v>1</v>
      </c>
      <c r="D42" s="8">
        <v>1</v>
      </c>
      <c r="E42" s="8">
        <f t="shared" si="1"/>
        <v>70.2</v>
      </c>
      <c r="F42" t="s">
        <v>109</v>
      </c>
    </row>
    <row r="43" spans="1:6" x14ac:dyDescent="0.25">
      <c r="A43" s="8" t="s">
        <v>118</v>
      </c>
      <c r="B43" s="8" t="s">
        <v>10</v>
      </c>
      <c r="C43" s="8">
        <v>1</v>
      </c>
      <c r="D43" s="8">
        <v>1</v>
      </c>
      <c r="E43" s="8">
        <f t="shared" si="1"/>
        <v>70.2</v>
      </c>
      <c r="F43" t="s">
        <v>109</v>
      </c>
    </row>
    <row r="44" spans="1:6" x14ac:dyDescent="0.25">
      <c r="A44" s="8" t="s">
        <v>118</v>
      </c>
      <c r="B44" s="8" t="s">
        <v>10</v>
      </c>
      <c r="C44" s="8">
        <v>1</v>
      </c>
      <c r="D44" s="8">
        <v>1</v>
      </c>
      <c r="E44" s="8">
        <f t="shared" si="1"/>
        <v>70.2</v>
      </c>
      <c r="F44" t="s">
        <v>109</v>
      </c>
    </row>
    <row r="45" spans="1:6" x14ac:dyDescent="0.25">
      <c r="A45" s="8" t="s">
        <v>118</v>
      </c>
      <c r="B45" s="8" t="s">
        <v>14</v>
      </c>
      <c r="C45" s="8">
        <v>1</v>
      </c>
      <c r="D45" s="8">
        <v>1</v>
      </c>
      <c r="E45" s="8">
        <f t="shared" si="1"/>
        <v>159.30000000000001</v>
      </c>
      <c r="F45" t="s">
        <v>109</v>
      </c>
    </row>
    <row r="46" spans="1:6" x14ac:dyDescent="0.25">
      <c r="A46" s="8" t="s">
        <v>118</v>
      </c>
      <c r="B46" s="8" t="s">
        <v>11</v>
      </c>
      <c r="C46" s="8">
        <v>1</v>
      </c>
      <c r="D46" s="8">
        <v>1</v>
      </c>
      <c r="E46" s="8">
        <f t="shared" si="1"/>
        <v>477.2</v>
      </c>
      <c r="F46" t="s">
        <v>109</v>
      </c>
    </row>
    <row r="47" spans="1:6" x14ac:dyDescent="0.25">
      <c r="A47" s="8" t="s">
        <v>118</v>
      </c>
      <c r="B47" s="8" t="s">
        <v>10</v>
      </c>
      <c r="C47" s="8">
        <v>1</v>
      </c>
      <c r="D47" s="8">
        <v>1</v>
      </c>
      <c r="E47" s="8">
        <f t="shared" si="1"/>
        <v>70.2</v>
      </c>
      <c r="F47" t="s">
        <v>109</v>
      </c>
    </row>
    <row r="48" spans="1:6" x14ac:dyDescent="0.25">
      <c r="A48" s="8" t="s">
        <v>118</v>
      </c>
      <c r="B48" s="8" t="s">
        <v>10</v>
      </c>
      <c r="C48" s="8">
        <v>1</v>
      </c>
      <c r="D48" s="8">
        <v>1</v>
      </c>
      <c r="E48" s="8">
        <f t="shared" si="1"/>
        <v>70.2</v>
      </c>
      <c r="F48" t="s">
        <v>109</v>
      </c>
    </row>
    <row r="49" spans="1:6" x14ac:dyDescent="0.25">
      <c r="A49" s="8" t="s">
        <v>118</v>
      </c>
      <c r="B49" s="8" t="s">
        <v>10</v>
      </c>
      <c r="C49" s="8">
        <v>1</v>
      </c>
      <c r="D49" s="8">
        <v>1</v>
      </c>
      <c r="E49" s="8">
        <f t="shared" si="1"/>
        <v>70.2</v>
      </c>
      <c r="F49" t="s">
        <v>109</v>
      </c>
    </row>
    <row r="50" spans="1:6" x14ac:dyDescent="0.25">
      <c r="A50" s="8" t="s">
        <v>118</v>
      </c>
      <c r="B50" s="8" t="s">
        <v>10</v>
      </c>
      <c r="C50" s="8">
        <v>1</v>
      </c>
      <c r="D50" s="8">
        <v>1</v>
      </c>
      <c r="E50" s="8">
        <f t="shared" si="1"/>
        <v>70.2</v>
      </c>
      <c r="F50" t="s">
        <v>109</v>
      </c>
    </row>
    <row r="51" spans="1:6" x14ac:dyDescent="0.25">
      <c r="A51" s="8" t="s">
        <v>118</v>
      </c>
      <c r="B51" s="8" t="s">
        <v>10</v>
      </c>
      <c r="C51" s="8">
        <v>1</v>
      </c>
      <c r="D51" s="8">
        <v>1</v>
      </c>
      <c r="E51" s="8">
        <f t="shared" si="1"/>
        <v>70.2</v>
      </c>
      <c r="F51" t="s">
        <v>109</v>
      </c>
    </row>
    <row r="52" spans="1:6" x14ac:dyDescent="0.25">
      <c r="A52" s="8" t="s">
        <v>118</v>
      </c>
      <c r="B52" s="8" t="s">
        <v>10</v>
      </c>
      <c r="C52" s="8">
        <v>1</v>
      </c>
      <c r="D52" s="8">
        <v>1</v>
      </c>
      <c r="E52" s="8">
        <f t="shared" si="1"/>
        <v>70.2</v>
      </c>
      <c r="F52" t="s">
        <v>109</v>
      </c>
    </row>
    <row r="53" spans="1:6" x14ac:dyDescent="0.25">
      <c r="A53" s="8" t="s">
        <v>118</v>
      </c>
      <c r="B53" s="8" t="s">
        <v>10</v>
      </c>
      <c r="C53" s="8">
        <v>1</v>
      </c>
      <c r="D53" s="8">
        <v>1</v>
      </c>
      <c r="E53" s="8">
        <f t="shared" si="1"/>
        <v>70.2</v>
      </c>
      <c r="F53" t="s">
        <v>109</v>
      </c>
    </row>
    <row r="54" spans="1:6" x14ac:dyDescent="0.25">
      <c r="A54" s="8" t="s">
        <v>118</v>
      </c>
      <c r="B54" s="8" t="s">
        <v>10</v>
      </c>
      <c r="C54" s="8">
        <v>1</v>
      </c>
      <c r="D54" s="8">
        <v>1</v>
      </c>
      <c r="E54" s="8">
        <f t="shared" si="1"/>
        <v>70.2</v>
      </c>
      <c r="F54" t="s">
        <v>109</v>
      </c>
    </row>
    <row r="55" spans="1:6" x14ac:dyDescent="0.25">
      <c r="A55" s="8" t="s">
        <v>118</v>
      </c>
      <c r="B55" s="8" t="s">
        <v>14</v>
      </c>
      <c r="C55" s="8">
        <v>1</v>
      </c>
      <c r="D55" s="8">
        <v>1</v>
      </c>
      <c r="E55" s="8">
        <f t="shared" si="1"/>
        <v>159.30000000000001</v>
      </c>
      <c r="F55" t="s">
        <v>109</v>
      </c>
    </row>
    <row r="56" spans="1:6" x14ac:dyDescent="0.25">
      <c r="A56" s="8" t="s">
        <v>118</v>
      </c>
      <c r="B56" s="8" t="s">
        <v>14</v>
      </c>
      <c r="C56" s="8">
        <v>1</v>
      </c>
      <c r="D56" s="8">
        <v>1</v>
      </c>
      <c r="E56" s="8">
        <f t="shared" si="1"/>
        <v>159.30000000000001</v>
      </c>
      <c r="F56" t="s">
        <v>109</v>
      </c>
    </row>
    <row r="57" spans="1:6" x14ac:dyDescent="0.25">
      <c r="A57" s="8" t="s">
        <v>118</v>
      </c>
      <c r="B57" s="8" t="s">
        <v>10</v>
      </c>
      <c r="C57" s="8">
        <v>1</v>
      </c>
      <c r="D57" s="8">
        <v>1</v>
      </c>
      <c r="E57" s="8">
        <f t="shared" si="1"/>
        <v>70.2</v>
      </c>
      <c r="F57" t="s">
        <v>109</v>
      </c>
    </row>
    <row r="58" spans="1:6" x14ac:dyDescent="0.25">
      <c r="A58" s="8" t="s">
        <v>118</v>
      </c>
      <c r="B58" s="8" t="s">
        <v>10</v>
      </c>
      <c r="C58" s="8">
        <v>1</v>
      </c>
      <c r="D58" s="8">
        <v>1</v>
      </c>
      <c r="E58" s="8">
        <f t="shared" si="1"/>
        <v>70.2</v>
      </c>
      <c r="F58" t="s">
        <v>109</v>
      </c>
    </row>
    <row r="59" spans="1:6" x14ac:dyDescent="0.25">
      <c r="A59" s="8" t="s">
        <v>118</v>
      </c>
      <c r="B59" s="8" t="s">
        <v>14</v>
      </c>
      <c r="C59" s="8">
        <v>1</v>
      </c>
      <c r="D59" s="8">
        <v>1</v>
      </c>
      <c r="E59" s="8">
        <f t="shared" si="1"/>
        <v>159.30000000000001</v>
      </c>
      <c r="F59" t="s">
        <v>109</v>
      </c>
    </row>
    <row r="60" spans="1:6" x14ac:dyDescent="0.25">
      <c r="A60" s="8" t="s">
        <v>118</v>
      </c>
      <c r="B60" s="8" t="s">
        <v>14</v>
      </c>
      <c r="C60" s="8">
        <v>1</v>
      </c>
      <c r="D60" s="8">
        <v>1</v>
      </c>
      <c r="E60" s="8">
        <f t="shared" si="1"/>
        <v>159.30000000000001</v>
      </c>
      <c r="F60" t="s">
        <v>109</v>
      </c>
    </row>
    <row r="61" spans="1:6" x14ac:dyDescent="0.25">
      <c r="A61" s="8" t="s">
        <v>118</v>
      </c>
      <c r="B61" s="8" t="s">
        <v>10</v>
      </c>
      <c r="C61" s="8">
        <v>1</v>
      </c>
      <c r="D61" s="8">
        <v>1</v>
      </c>
      <c r="E61" s="8">
        <f t="shared" si="1"/>
        <v>70.2</v>
      </c>
      <c r="F61" t="s">
        <v>109</v>
      </c>
    </row>
    <row r="62" spans="1:6" x14ac:dyDescent="0.25">
      <c r="A62" s="8" t="s">
        <v>118</v>
      </c>
      <c r="B62" s="8" t="s">
        <v>10</v>
      </c>
      <c r="C62" s="8">
        <v>1</v>
      </c>
      <c r="D62" s="8">
        <v>1</v>
      </c>
      <c r="E62" s="8">
        <f t="shared" si="1"/>
        <v>70.2</v>
      </c>
      <c r="F62" t="s">
        <v>109</v>
      </c>
    </row>
    <row r="63" spans="1:6" x14ac:dyDescent="0.25">
      <c r="A63" s="8" t="s">
        <v>96</v>
      </c>
      <c r="B63" s="8"/>
      <c r="C63" s="8"/>
      <c r="D63" s="8"/>
      <c r="E63" s="8">
        <f>SUM(E41:E62)</f>
        <v>2396.9</v>
      </c>
    </row>
    <row r="65" spans="1:6" s="6" customFormat="1" x14ac:dyDescent="0.25">
      <c r="A65" s="13" t="s">
        <v>83</v>
      </c>
      <c r="B65" s="13" t="s">
        <v>90</v>
      </c>
      <c r="C65" s="13" t="s">
        <v>91</v>
      </c>
      <c r="D65" s="13" t="s">
        <v>94</v>
      </c>
      <c r="E65" s="13" t="s">
        <v>104</v>
      </c>
      <c r="F65" s="6" t="s">
        <v>95</v>
      </c>
    </row>
    <row r="66" spans="1:6" x14ac:dyDescent="0.25">
      <c r="A66" s="8" t="s">
        <v>23</v>
      </c>
      <c r="B66" s="8" t="s">
        <v>14</v>
      </c>
      <c r="C66" s="8">
        <v>1</v>
      </c>
      <c r="D66" s="8">
        <v>4</v>
      </c>
      <c r="E66" s="8">
        <f t="shared" ref="E66:E86" si="2">VLOOKUP(B66,$A$5:$D$8,4,FALSE)*C66*D66</f>
        <v>637.20000000000005</v>
      </c>
    </row>
    <row r="67" spans="1:6" x14ac:dyDescent="0.25">
      <c r="A67" s="8" t="s">
        <v>24</v>
      </c>
      <c r="B67" s="8" t="s">
        <v>14</v>
      </c>
      <c r="C67" s="8">
        <v>1</v>
      </c>
      <c r="D67" s="8">
        <v>4</v>
      </c>
      <c r="E67" s="8">
        <f t="shared" si="2"/>
        <v>637.20000000000005</v>
      </c>
    </row>
    <row r="68" spans="1:6" x14ac:dyDescent="0.25">
      <c r="A68" s="8" t="s">
        <v>25</v>
      </c>
      <c r="B68" s="8" t="s">
        <v>11</v>
      </c>
      <c r="C68" s="8">
        <v>1</v>
      </c>
      <c r="D68" s="8">
        <v>1</v>
      </c>
      <c r="E68" s="8">
        <f t="shared" si="2"/>
        <v>477.2</v>
      </c>
    </row>
    <row r="69" spans="1:6" x14ac:dyDescent="0.25">
      <c r="A69" s="8" t="s">
        <v>26</v>
      </c>
      <c r="B69" s="8" t="s">
        <v>27</v>
      </c>
      <c r="C69" s="8">
        <v>1</v>
      </c>
      <c r="D69" s="8">
        <v>1</v>
      </c>
      <c r="E69" s="8">
        <f t="shared" si="2"/>
        <v>738.4</v>
      </c>
    </row>
    <row r="70" spans="1:6" x14ac:dyDescent="0.25">
      <c r="A70" s="8" t="s">
        <v>18</v>
      </c>
      <c r="B70" s="8" t="s">
        <v>14</v>
      </c>
      <c r="C70" s="8">
        <v>1</v>
      </c>
      <c r="D70" s="8">
        <v>1</v>
      </c>
      <c r="E70" s="8">
        <f t="shared" si="2"/>
        <v>159.30000000000001</v>
      </c>
    </row>
    <row r="71" spans="1:6" x14ac:dyDescent="0.25">
      <c r="A71" s="8" t="s">
        <v>28</v>
      </c>
      <c r="B71" s="8" t="s">
        <v>11</v>
      </c>
      <c r="C71" s="8">
        <v>1</v>
      </c>
      <c r="D71" s="8">
        <v>2</v>
      </c>
      <c r="E71" s="8">
        <f t="shared" si="2"/>
        <v>954.4</v>
      </c>
    </row>
    <row r="72" spans="1:6" x14ac:dyDescent="0.25">
      <c r="A72" s="8" t="s">
        <v>29</v>
      </c>
      <c r="B72" s="8" t="s">
        <v>27</v>
      </c>
      <c r="C72" s="8">
        <v>1</v>
      </c>
      <c r="D72" s="8">
        <v>2</v>
      </c>
      <c r="E72" s="8">
        <f t="shared" si="2"/>
        <v>1476.8</v>
      </c>
    </row>
    <row r="73" spans="1:6" x14ac:dyDescent="0.25">
      <c r="A73" s="8" t="s">
        <v>30</v>
      </c>
      <c r="B73" s="8" t="s">
        <v>10</v>
      </c>
      <c r="C73" s="8">
        <v>1</v>
      </c>
      <c r="D73" s="8">
        <v>1</v>
      </c>
      <c r="E73" s="8">
        <f t="shared" si="2"/>
        <v>70.2</v>
      </c>
    </row>
    <row r="74" spans="1:6" x14ac:dyDescent="0.25">
      <c r="A74" s="8" t="s">
        <v>31</v>
      </c>
      <c r="B74" s="8" t="s">
        <v>10</v>
      </c>
      <c r="C74" s="8">
        <v>1</v>
      </c>
      <c r="D74" s="8">
        <v>1</v>
      </c>
      <c r="E74" s="8">
        <f t="shared" si="2"/>
        <v>70.2</v>
      </c>
    </row>
    <row r="75" spans="1:6" x14ac:dyDescent="0.25">
      <c r="A75" s="8" t="s">
        <v>17</v>
      </c>
      <c r="B75" s="8" t="s">
        <v>10</v>
      </c>
      <c r="C75" s="8">
        <v>1</v>
      </c>
      <c r="D75" s="8">
        <v>1</v>
      </c>
      <c r="E75" s="8">
        <f t="shared" si="2"/>
        <v>70.2</v>
      </c>
    </row>
    <row r="76" spans="1:6" x14ac:dyDescent="0.25">
      <c r="A76" s="8" t="s">
        <v>32</v>
      </c>
      <c r="B76" s="8" t="s">
        <v>10</v>
      </c>
      <c r="C76" s="8">
        <v>1</v>
      </c>
      <c r="D76" s="8">
        <v>1</v>
      </c>
      <c r="E76" s="8">
        <f t="shared" si="2"/>
        <v>70.2</v>
      </c>
    </row>
    <row r="77" spans="1:6" x14ac:dyDescent="0.25">
      <c r="A77" s="8" t="s">
        <v>33</v>
      </c>
      <c r="B77" s="8" t="s">
        <v>10</v>
      </c>
      <c r="C77" s="8">
        <v>1</v>
      </c>
      <c r="D77" s="8">
        <v>1</v>
      </c>
      <c r="E77" s="8">
        <f t="shared" si="2"/>
        <v>70.2</v>
      </c>
    </row>
    <row r="78" spans="1:6" x14ac:dyDescent="0.25">
      <c r="A78" s="8" t="s">
        <v>34</v>
      </c>
      <c r="B78" s="8" t="s">
        <v>11</v>
      </c>
      <c r="C78" s="8">
        <v>1</v>
      </c>
      <c r="D78" s="8">
        <v>1</v>
      </c>
      <c r="E78" s="8">
        <f t="shared" si="2"/>
        <v>477.2</v>
      </c>
    </row>
    <row r="79" spans="1:6" x14ac:dyDescent="0.25">
      <c r="A79" s="8" t="s">
        <v>93</v>
      </c>
      <c r="B79" s="8" t="s">
        <v>10</v>
      </c>
      <c r="C79" s="8">
        <v>1</v>
      </c>
      <c r="D79" s="8">
        <v>1</v>
      </c>
      <c r="E79" s="8">
        <f t="shared" si="2"/>
        <v>70.2</v>
      </c>
    </row>
    <row r="80" spans="1:6" x14ac:dyDescent="0.25">
      <c r="A80" s="8" t="s">
        <v>35</v>
      </c>
      <c r="B80" s="8" t="s">
        <v>11</v>
      </c>
      <c r="C80" s="8">
        <v>1</v>
      </c>
      <c r="D80" s="8">
        <v>1</v>
      </c>
      <c r="E80" s="8">
        <f t="shared" si="2"/>
        <v>477.2</v>
      </c>
    </row>
    <row r="81" spans="1:6" x14ac:dyDescent="0.25">
      <c r="A81" s="8" t="s">
        <v>118</v>
      </c>
      <c r="B81" s="8" t="s">
        <v>10</v>
      </c>
      <c r="C81" s="8">
        <v>1</v>
      </c>
      <c r="D81" s="8">
        <v>5</v>
      </c>
      <c r="E81" s="8">
        <f t="shared" si="2"/>
        <v>351</v>
      </c>
      <c r="F81" t="s">
        <v>109</v>
      </c>
    </row>
    <row r="82" spans="1:6" x14ac:dyDescent="0.25">
      <c r="A82" s="8" t="s">
        <v>118</v>
      </c>
      <c r="B82" s="8" t="s">
        <v>14</v>
      </c>
      <c r="C82" s="8">
        <v>1</v>
      </c>
      <c r="D82" s="8">
        <v>6</v>
      </c>
      <c r="E82" s="8">
        <f t="shared" si="2"/>
        <v>955.80000000000007</v>
      </c>
      <c r="F82" t="s">
        <v>109</v>
      </c>
    </row>
    <row r="83" spans="1:6" x14ac:dyDescent="0.25">
      <c r="A83" s="8" t="s">
        <v>118</v>
      </c>
      <c r="B83" s="8" t="s">
        <v>10</v>
      </c>
      <c r="C83" s="8">
        <v>1</v>
      </c>
      <c r="D83" s="8">
        <v>3</v>
      </c>
      <c r="E83" s="8">
        <f t="shared" si="2"/>
        <v>210.60000000000002</v>
      </c>
      <c r="F83" t="s">
        <v>109</v>
      </c>
    </row>
    <row r="84" spans="1:6" x14ac:dyDescent="0.25">
      <c r="A84" s="8" t="s">
        <v>118</v>
      </c>
      <c r="B84" s="8" t="s">
        <v>10</v>
      </c>
      <c r="C84" s="8">
        <v>1</v>
      </c>
      <c r="D84" s="8">
        <v>5</v>
      </c>
      <c r="E84" s="8">
        <f t="shared" si="2"/>
        <v>351</v>
      </c>
      <c r="F84" t="s">
        <v>109</v>
      </c>
    </row>
    <row r="85" spans="1:6" x14ac:dyDescent="0.25">
      <c r="A85" s="8" t="s">
        <v>118</v>
      </c>
      <c r="B85" s="8" t="s">
        <v>14</v>
      </c>
      <c r="C85" s="8">
        <v>1</v>
      </c>
      <c r="D85" s="8">
        <v>3</v>
      </c>
      <c r="E85" s="8">
        <f t="shared" si="2"/>
        <v>477.90000000000003</v>
      </c>
      <c r="F85" t="s">
        <v>109</v>
      </c>
    </row>
    <row r="86" spans="1:6" x14ac:dyDescent="0.25">
      <c r="A86" s="8" t="s">
        <v>118</v>
      </c>
      <c r="B86" s="8" t="s">
        <v>10</v>
      </c>
      <c r="C86" s="8">
        <v>1</v>
      </c>
      <c r="D86" s="8">
        <v>2</v>
      </c>
      <c r="E86" s="8">
        <f t="shared" si="2"/>
        <v>140.4</v>
      </c>
      <c r="F86" t="s">
        <v>109</v>
      </c>
    </row>
    <row r="87" spans="1:6" x14ac:dyDescent="0.25">
      <c r="A87" s="8" t="s">
        <v>97</v>
      </c>
      <c r="B87" s="8"/>
      <c r="C87" s="8"/>
      <c r="D87" s="8"/>
      <c r="E87" s="8">
        <f>SUM(E66:E86)</f>
        <v>8942.7999999999993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Klimaregnskab</vt:lpstr>
      <vt:lpstr>Varme og el - data</vt:lpstr>
      <vt:lpstr>Transport - data</vt:lpstr>
      <vt:lpstr>Fly -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dcterms:created xsi:type="dcterms:W3CDTF">2017-01-20T12:22:36Z</dcterms:created>
  <dcterms:modified xsi:type="dcterms:W3CDTF">2017-05-11T13:23:49Z</dcterms:modified>
</cp:coreProperties>
</file>